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0" windowWidth="21600" windowHeight="9120" activeTab="2"/>
  </bookViews>
  <sheets>
    <sheet name="Foglio1" sheetId="1" r:id="rId1"/>
    <sheet name="Foglio2" sheetId="2" r:id="rId2"/>
    <sheet name="Foglio3" sheetId="3" r:id="rId3"/>
  </sheets>
  <definedNames>
    <definedName name="_GoBack" localSheetId="0">Foglio1!$A$8</definedName>
    <definedName name="_xlnm.Print_Area" localSheetId="0">Foglio1!$A$1:$F$24</definedName>
  </definedNames>
  <calcPr calcId="152511"/>
</workbook>
</file>

<file path=xl/calcChain.xml><?xml version="1.0" encoding="utf-8"?>
<calcChain xmlns="http://schemas.openxmlformats.org/spreadsheetml/2006/main">
  <c r="D6" i="3"/>
  <c r="F6" s="1"/>
  <c r="F7"/>
  <c r="D8"/>
  <c r="F8" s="1"/>
  <c r="D5"/>
  <c r="F5" s="1"/>
  <c r="D5" i="2"/>
  <c r="F5" s="1"/>
  <c r="D8"/>
  <c r="F8" s="1"/>
  <c r="F7"/>
  <c r="D6"/>
  <c r="F6" s="1"/>
  <c r="B14" i="1"/>
  <c r="B16" s="1"/>
  <c r="B17" s="1"/>
  <c r="F5"/>
  <c r="E15" i="3"/>
  <c r="E14"/>
  <c r="E13"/>
  <c r="B13"/>
  <c r="B15" s="1"/>
  <c r="B16" s="1"/>
  <c r="E15" i="2"/>
  <c r="E14"/>
  <c r="E13"/>
  <c r="B13"/>
  <c r="B15" s="1"/>
  <c r="B16" s="1"/>
  <c r="E16" i="1"/>
  <c r="E15"/>
  <c r="D8"/>
  <c r="F8" s="1"/>
  <c r="D7"/>
  <c r="F7" s="1"/>
  <c r="D6"/>
  <c r="F6" s="1"/>
  <c r="F9" i="3" l="1"/>
  <c r="F9" i="2"/>
  <c r="E14" i="1"/>
  <c r="B18"/>
  <c r="B17" i="3"/>
  <c r="B17" i="2"/>
  <c r="F9" i="1"/>
  <c r="E17" l="1"/>
  <c r="E13"/>
  <c r="E22" s="1"/>
  <c r="E16" i="3"/>
  <c r="E12"/>
  <c r="E22" s="1"/>
  <c r="E16" i="2"/>
  <c r="E12"/>
  <c r="E22" s="1"/>
  <c r="E23" i="1" l="1"/>
  <c r="F23" s="1"/>
  <c r="F22"/>
  <c r="F22" i="3"/>
  <c r="E23"/>
  <c r="F23" s="1"/>
  <c r="F22" i="2"/>
  <c r="E23"/>
  <c r="F23" s="1"/>
  <c r="F24" i="1" l="1"/>
  <c r="F24" i="3"/>
  <c r="F24" i="2"/>
</calcChain>
</file>

<file path=xl/sharedStrings.xml><?xml version="1.0" encoding="utf-8"?>
<sst xmlns="http://schemas.openxmlformats.org/spreadsheetml/2006/main" count="108" uniqueCount="48">
  <si>
    <t>LOTTO 1 INDIRE FIRENZE  - VIA BUONARROTI 10</t>
  </si>
  <si>
    <t xml:space="preserve"> PIANO ECONOMICO - CALCOLO BASE D'ASTA</t>
  </si>
  <si>
    <t>LOCALI E SERVIZI</t>
  </si>
  <si>
    <t>ORE INTERVENTO</t>
  </si>
  <si>
    <t>FREQUENZA SERVIZIO</t>
  </si>
  <si>
    <t>N. ORE LAVORO ANNUALE</t>
  </si>
  <si>
    <t>COSTO ORA</t>
  </si>
  <si>
    <t>IMPORTO MANO OPERA</t>
  </si>
  <si>
    <t>IMMOBILE 3 – Via Lombroso 6/15 (Piano Primo) Pulizia locali comuni e uffici</t>
  </si>
  <si>
    <t>IMMOBILE 3 – Via Lombroso 6/15 (Piano Primo) lavaggio pareti vetrose e pareti lavabili,  Lavaggio vetri finestre sia lato interno che lato esterno compreso gli infissi,  Lavaggio arredi anche con uso di scale, Spolveratura superfici interne con rimozione dei materiali depositati all’interno</t>
  </si>
  <si>
    <t>IMMOBILE 3 – Via Lombroso 6/15 (Piano Primo) Spolveratura ad umido di arredi fino ad altezza operatore,  Aree Tecniche Lavaggio pavimenti</t>
  </si>
  <si>
    <t>IMMOBILE 3 – Via Lombroso 6/15 (Piano Primo) Pulizia corpi illuminanti, deragnatura soffitti</t>
  </si>
  <si>
    <t xml:space="preserve"> </t>
  </si>
  <si>
    <t>IMMOBILE 1 – Via Buonarroti 10 Spolveratura ad umido di arredi ad altezza operatore, uffici ed aree comuni.</t>
  </si>
  <si>
    <t>IMMOBILE 1 – Via Buonarroti 10 Lavaggio arredi anche con uso di scale Aree Direzionali, lavaggio pareti vetrate e pareti lavabili Aree Direzionali, Lavaggio arredi anche con uso di scale Uffici ed aree comuni, pulizia vetrate interne ed esterne compreso gli infissi.</t>
  </si>
  <si>
    <t>IMMOBILE 1 – Via Buonarroti 10 Spolveratura arredi con rimozione dei materiali depositati all’interno Uffici ed aree comuni, Spolveratura arredi con rimozione dei materiali depositati all’interno Aree Direzionali, deceratura e ceratura pavimenti, deragnatura soffitti e pulizia corpi illuminanti.</t>
  </si>
  <si>
    <t>IMMOBILE 2 – Via Lombroso 6/11 (Piano Terra). Pulizia locali comuni e uffici</t>
  </si>
  <si>
    <t>IMMOBILE 2 – Via Lombroso 6/11 (Piano Terra) lavaggio pareti vetrose e pareti lavabili, Lavaggio vetri finestre sia lato interno che lato esterno compreso gli infissi, Lavaggio arredi anche con uso di scale,  Spolveratura superfici interne con rimozione dei materiali depositati all’interno</t>
  </si>
  <si>
    <t>IMMOBILE 2 – Via Lombroso 6/11 (Piano Terra) Spolveratura ad umido di arredi fino ad altezza operatore,  Aree Tecniche Lavaggio pavimenti</t>
  </si>
  <si>
    <t>IMMOBILE 2 – Via Lombroso 6/11 (Piano Terra) Pulizia corpi illuminanti, deragnatura soffitti,  Deceratura e inceratura pavimenti</t>
  </si>
  <si>
    <t>260 interventi anno</t>
  </si>
  <si>
    <t>IMMOBILE 1 – Via Buonarroti 10  .Pulizia locali comuni e uffici. Spolveratura ad umido di arredi ad altezza operatore Aree Direzionali.  Ripasso servizi igienici. Svuotatura cestini, sanificazione punti di raccolta, spazzatura pavimenti, controllo e pulizie caditoie, vuotatura posacenere Area Esterna</t>
  </si>
  <si>
    <t>12 interventi anno</t>
  </si>
  <si>
    <t>4 interventi anno</t>
  </si>
  <si>
    <t>52 interventi anno</t>
  </si>
  <si>
    <t>QUADRO ECONOMICO</t>
  </si>
  <si>
    <t xml:space="preserve"> A - Costo mano d'opera</t>
  </si>
  <si>
    <t>B - Materiali, attrezzature e spese generali 7% di A)</t>
  </si>
  <si>
    <t>C - Costi sicurezza non soggetti a ribasso</t>
  </si>
  <si>
    <t>D - Totale</t>
  </si>
  <si>
    <t>E - Utile di impresa (3,00% di D)</t>
  </si>
  <si>
    <t xml:space="preserve"> F- Totale complessivo D)+E)</t>
  </si>
  <si>
    <t>COSTO TOTALE DEL SERVIZIO ANNI 1</t>
  </si>
  <si>
    <t>IMPORTO MANO D'OPERA</t>
  </si>
  <si>
    <t>COSTO ONERI SICUREZZA</t>
  </si>
  <si>
    <t>IMPORTO NON SOGGETTO RIBASSO D'ASTA</t>
  </si>
  <si>
    <t>IMPORTO SOGGETTO A RIBASSO D'ASTA</t>
  </si>
  <si>
    <t>RIEPILOGO</t>
  </si>
  <si>
    <t>N° ANNI</t>
  </si>
  <si>
    <t>IMPORTO ANNUO</t>
  </si>
  <si>
    <t>TOTALE</t>
  </si>
  <si>
    <t xml:space="preserve">COSTO TOTALE DEL SERVIZIO </t>
  </si>
  <si>
    <t>6 MESI PROROGA TECNICA</t>
  </si>
  <si>
    <t>TOTALE COMPLESSIVO</t>
  </si>
  <si>
    <t>D - Totale (A+B+C)</t>
  </si>
  <si>
    <t>TABELLA A - PIANO ECONOMICO - CALCOLO BASE D'ASTA</t>
  </si>
  <si>
    <t>LOTTO 2 –  INDIRE FIRENZE – VIA CESALPINO</t>
  </si>
  <si>
    <t>LOTTO 3 ERASMUS+ FIRENZE  - Via Lombroso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</si>
</sst>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44" fontId="0" fillId="0" borderId="3" xfId="1" applyFont="1" applyBorder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/>
    <xf numFmtId="8" fontId="0" fillId="0" borderId="3" xfId="0" applyNumberFormat="1" applyBorder="1"/>
    <xf numFmtId="8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6" fontId="0" fillId="0" borderId="3" xfId="0" applyNumberFormat="1" applyBorder="1" applyAlignment="1">
      <alignment horizontal="center"/>
    </xf>
    <xf numFmtId="6" fontId="0" fillId="0" borderId="3" xfId="0" applyNumberFormat="1" applyBorder="1"/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center"/>
    </xf>
    <xf numFmtId="44" fontId="5" fillId="0" borderId="3" xfId="1" applyFont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44" fontId="5" fillId="0" borderId="3" xfId="1" applyFont="1" applyBorder="1"/>
    <xf numFmtId="44" fontId="5" fillId="0" borderId="3" xfId="0" applyNumberFormat="1" applyFont="1" applyBorder="1"/>
    <xf numFmtId="44" fontId="5" fillId="0" borderId="3" xfId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6" fillId="0" borderId="3" xfId="0" applyNumberFormat="1" applyFont="1" applyBorder="1"/>
    <xf numFmtId="0" fontId="5" fillId="0" borderId="3" xfId="0" applyFont="1" applyBorder="1" applyAlignment="1">
      <alignment horizontal="center" vertical="top" wrapText="1"/>
    </xf>
    <xf numFmtId="8" fontId="5" fillId="0" borderId="3" xfId="0" applyNumberFormat="1" applyFont="1" applyBorder="1" applyAlignment="1">
      <alignment horizontal="center"/>
    </xf>
    <xf numFmtId="8" fontId="5" fillId="0" borderId="3" xfId="0" applyNumberFormat="1" applyFont="1" applyBorder="1"/>
    <xf numFmtId="6" fontId="5" fillId="0" borderId="3" xfId="0" applyNumberFormat="1" applyFont="1" applyBorder="1" applyAlignment="1">
      <alignment horizontal="center"/>
    </xf>
    <xf numFmtId="6" fontId="5" fillId="0" borderId="3" xfId="0" applyNumberFormat="1" applyFont="1" applyBorder="1"/>
    <xf numFmtId="0" fontId="4" fillId="0" borderId="0" xfId="0" applyFont="1" applyFill="1" applyBorder="1" applyAlignment="1">
      <alignment horizontal="center" vertical="top" wrapText="1"/>
    </xf>
    <xf numFmtId="8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8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8" fontId="5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opLeftCell="A10" workbookViewId="0">
      <selection activeCell="D34" sqref="D34"/>
    </sheetView>
  </sheetViews>
  <sheetFormatPr defaultRowHeight="12.75"/>
  <cols>
    <col min="1" max="1" width="51" style="17" customWidth="1"/>
    <col min="2" max="2" width="18.5703125" style="17" customWidth="1"/>
    <col min="3" max="3" width="20.85546875" style="17" customWidth="1"/>
    <col min="4" max="4" width="34" style="17" customWidth="1"/>
    <col min="5" max="5" width="15.7109375" style="17" customWidth="1"/>
    <col min="6" max="6" width="25.5703125" style="17" customWidth="1"/>
    <col min="7" max="7" width="9.140625" style="17"/>
    <col min="8" max="8" width="10.7109375" style="17" bestFit="1" customWidth="1"/>
    <col min="9" max="16384" width="9.140625" style="17"/>
  </cols>
  <sheetData>
    <row r="1" spans="1:8" ht="15">
      <c r="A1" s="2" t="s">
        <v>0</v>
      </c>
      <c r="B1" s="35"/>
    </row>
    <row r="2" spans="1:8" ht="15">
      <c r="A2" s="2" t="s">
        <v>1</v>
      </c>
      <c r="B2" s="35" t="s">
        <v>12</v>
      </c>
    </row>
    <row r="4" spans="1:8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</row>
    <row r="5" spans="1:8" ht="76.5">
      <c r="A5" s="18" t="s">
        <v>21</v>
      </c>
      <c r="B5" s="19">
        <v>6</v>
      </c>
      <c r="C5" s="19" t="s">
        <v>20</v>
      </c>
      <c r="D5" s="19">
        <v>1560</v>
      </c>
      <c r="E5" s="20">
        <v>16.190000000000001</v>
      </c>
      <c r="F5" s="21">
        <f>D5*E5</f>
        <v>25256.400000000001</v>
      </c>
    </row>
    <row r="6" spans="1:8" ht="25.5">
      <c r="A6" s="18" t="s">
        <v>13</v>
      </c>
      <c r="B6" s="16">
        <v>5</v>
      </c>
      <c r="C6" s="16" t="s">
        <v>24</v>
      </c>
      <c r="D6" s="16">
        <f>5*52</f>
        <v>260</v>
      </c>
      <c r="E6" s="22">
        <v>16.190000000000001</v>
      </c>
      <c r="F6" s="23">
        <f>D6*E6</f>
        <v>4209.4000000000005</v>
      </c>
    </row>
    <row r="7" spans="1:8" ht="63.75">
      <c r="A7" s="18" t="s">
        <v>14</v>
      </c>
      <c r="B7" s="19">
        <v>7</v>
      </c>
      <c r="C7" s="19" t="s">
        <v>22</v>
      </c>
      <c r="D7" s="19">
        <f>7*12</f>
        <v>84</v>
      </c>
      <c r="E7" s="24">
        <v>16.190000000000001</v>
      </c>
      <c r="F7" s="25">
        <f>D7*E7</f>
        <v>1359.96</v>
      </c>
    </row>
    <row r="8" spans="1:8" ht="76.5">
      <c r="A8" s="18" t="s">
        <v>15</v>
      </c>
      <c r="B8" s="19">
        <v>7</v>
      </c>
      <c r="C8" s="19" t="s">
        <v>23</v>
      </c>
      <c r="D8" s="19">
        <f>7*4</f>
        <v>28</v>
      </c>
      <c r="E8" s="24">
        <v>16.190000000000001</v>
      </c>
      <c r="F8" s="25">
        <f>D8*E8</f>
        <v>453.32000000000005</v>
      </c>
    </row>
    <row r="9" spans="1:8">
      <c r="A9" s="26"/>
      <c r="B9" s="26"/>
      <c r="C9" s="26"/>
      <c r="D9" s="26"/>
      <c r="F9" s="27">
        <f>SUM(F5:F8)</f>
        <v>31279.08</v>
      </c>
    </row>
    <row r="10" spans="1:8">
      <c r="A10" s="26"/>
      <c r="B10" s="26"/>
      <c r="C10" s="26"/>
      <c r="D10" s="26"/>
    </row>
    <row r="11" spans="1:8">
      <c r="A11" s="26"/>
      <c r="B11" s="26"/>
      <c r="C11" s="26"/>
      <c r="D11" s="26"/>
    </row>
    <row r="12" spans="1:8">
      <c r="A12" s="38" t="s">
        <v>25</v>
      </c>
      <c r="B12" s="26"/>
      <c r="C12" s="26"/>
      <c r="D12" s="35" t="s">
        <v>37</v>
      </c>
    </row>
    <row r="13" spans="1:8" ht="25.5">
      <c r="A13" s="28" t="s">
        <v>26</v>
      </c>
      <c r="B13" s="29">
        <v>31279.08</v>
      </c>
      <c r="C13" s="26"/>
      <c r="D13" s="28" t="s">
        <v>32</v>
      </c>
      <c r="E13" s="30">
        <f>B18</f>
        <v>34678.674068000008</v>
      </c>
    </row>
    <row r="14" spans="1:8">
      <c r="A14" s="28" t="s">
        <v>27</v>
      </c>
      <c r="B14" s="29">
        <f>B13*7%</f>
        <v>2189.5356000000002</v>
      </c>
      <c r="C14" s="26"/>
      <c r="D14" s="28" t="s">
        <v>33</v>
      </c>
      <c r="E14" s="30">
        <f>B13</f>
        <v>31279.08</v>
      </c>
      <c r="H14" s="41"/>
    </row>
    <row r="15" spans="1:8">
      <c r="A15" s="28" t="s">
        <v>28</v>
      </c>
      <c r="B15" s="31">
        <v>200</v>
      </c>
      <c r="C15" s="26"/>
      <c r="D15" s="28" t="s">
        <v>34</v>
      </c>
      <c r="E15" s="32">
        <f>B15</f>
        <v>200</v>
      </c>
    </row>
    <row r="16" spans="1:8" ht="25.5">
      <c r="A16" s="28" t="s">
        <v>44</v>
      </c>
      <c r="B16" s="29">
        <f>SUM(B13:B15)</f>
        <v>33668.615600000005</v>
      </c>
      <c r="C16" s="26"/>
      <c r="D16" s="28" t="s">
        <v>35</v>
      </c>
      <c r="E16" s="32">
        <f>B15</f>
        <v>200</v>
      </c>
    </row>
    <row r="17" spans="1:6" ht="25.5">
      <c r="A17" s="28" t="s">
        <v>30</v>
      </c>
      <c r="B17" s="29">
        <f>B16*3%</f>
        <v>1010.0584680000001</v>
      </c>
      <c r="C17" s="26"/>
      <c r="D17" s="28" t="s">
        <v>36</v>
      </c>
      <c r="E17" s="30">
        <f>B18-200</f>
        <v>34478.674068000008</v>
      </c>
    </row>
    <row r="18" spans="1:6">
      <c r="A18" s="28" t="s">
        <v>31</v>
      </c>
      <c r="B18" s="29">
        <f>B16+B17</f>
        <v>34678.674068000008</v>
      </c>
      <c r="C18" s="26"/>
      <c r="D18" s="26"/>
    </row>
    <row r="19" spans="1:6" ht="15.75" customHeight="1">
      <c r="D19" s="36"/>
    </row>
    <row r="20" spans="1:6">
      <c r="D20" s="39" t="s">
        <v>41</v>
      </c>
    </row>
    <row r="21" spans="1:6">
      <c r="D21" s="16" t="s">
        <v>38</v>
      </c>
      <c r="E21" s="16" t="s">
        <v>39</v>
      </c>
      <c r="F21" s="16" t="s">
        <v>40</v>
      </c>
    </row>
    <row r="22" spans="1:6">
      <c r="D22" s="16">
        <v>2</v>
      </c>
      <c r="E22" s="29">
        <f>E13</f>
        <v>34678.674068000008</v>
      </c>
      <c r="F22" s="29">
        <f>E22*2</f>
        <v>69357.348136000015</v>
      </c>
    </row>
    <row r="23" spans="1:6">
      <c r="D23" s="16" t="s">
        <v>42</v>
      </c>
      <c r="E23" s="29">
        <f>E22/2</f>
        <v>17339.337034000004</v>
      </c>
      <c r="F23" s="29">
        <f>E23</f>
        <v>17339.337034000004</v>
      </c>
    </row>
    <row r="24" spans="1:6">
      <c r="D24" s="16" t="s">
        <v>43</v>
      </c>
      <c r="E24" s="16"/>
      <c r="F24" s="37">
        <f>SUM(F22:F23)</f>
        <v>86696.685170000012</v>
      </c>
    </row>
  </sheetData>
  <pageMargins left="0.64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opLeftCell="A10" workbookViewId="0">
      <selection activeCell="F22" sqref="F22"/>
    </sheetView>
  </sheetViews>
  <sheetFormatPr defaultRowHeight="15"/>
  <cols>
    <col min="1" max="1" width="42.140625" customWidth="1"/>
    <col min="2" max="2" width="18.5703125" customWidth="1"/>
    <col min="3" max="3" width="21" customWidth="1"/>
    <col min="4" max="4" width="25" customWidth="1"/>
    <col min="5" max="5" width="16" customWidth="1"/>
    <col min="6" max="6" width="25.5703125" customWidth="1"/>
  </cols>
  <sheetData>
    <row r="1" spans="1:6">
      <c r="A1" s="42" t="s">
        <v>46</v>
      </c>
      <c r="B1" s="2"/>
    </row>
    <row r="2" spans="1:6">
      <c r="A2" s="42" t="s">
        <v>1</v>
      </c>
      <c r="B2" s="2" t="s">
        <v>12</v>
      </c>
    </row>
    <row r="4" spans="1:6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22.5" customHeight="1" thickBot="1">
      <c r="A5" s="4" t="s">
        <v>16</v>
      </c>
      <c r="B5" s="8">
        <v>4</v>
      </c>
      <c r="C5" s="8" t="s">
        <v>20</v>
      </c>
      <c r="D5" s="8">
        <f>260*4</f>
        <v>1040</v>
      </c>
      <c r="E5" s="6">
        <v>16.190000000000001</v>
      </c>
      <c r="F5" s="12">
        <f>D5*E5</f>
        <v>16837.600000000002</v>
      </c>
    </row>
    <row r="6" spans="1:6" ht="64.5" customHeight="1" thickBot="1">
      <c r="A6" s="7" t="s">
        <v>17</v>
      </c>
      <c r="B6" s="8">
        <v>2</v>
      </c>
      <c r="C6" s="8" t="s">
        <v>22</v>
      </c>
      <c r="D6" s="8">
        <f>2*12</f>
        <v>24</v>
      </c>
      <c r="E6" s="6">
        <v>16.190000000000001</v>
      </c>
      <c r="F6" s="12">
        <f>D6*E6</f>
        <v>388.56000000000006</v>
      </c>
    </row>
    <row r="7" spans="1:6" ht="34.5" thickBot="1">
      <c r="A7" s="5" t="s">
        <v>18</v>
      </c>
      <c r="B7" s="8">
        <v>1</v>
      </c>
      <c r="C7" s="8" t="s">
        <v>24</v>
      </c>
      <c r="D7" s="8">
        <v>52</v>
      </c>
      <c r="E7" s="6">
        <v>16.190000000000001</v>
      </c>
      <c r="F7" s="12">
        <f>D7*E7</f>
        <v>841.88000000000011</v>
      </c>
    </row>
    <row r="8" spans="1:6" ht="34.5" thickBot="1">
      <c r="A8" s="5" t="s">
        <v>19</v>
      </c>
      <c r="B8" s="8">
        <v>3</v>
      </c>
      <c r="C8" s="8" t="s">
        <v>23</v>
      </c>
      <c r="D8" s="8">
        <f>3*4</f>
        <v>12</v>
      </c>
      <c r="E8" s="6">
        <v>16.190000000000001</v>
      </c>
      <c r="F8" s="12">
        <f>D8*E8</f>
        <v>194.28000000000003</v>
      </c>
    </row>
    <row r="9" spans="1:6">
      <c r="A9" s="1"/>
      <c r="B9" s="1"/>
      <c r="C9" s="1"/>
      <c r="D9" s="1"/>
      <c r="F9" s="9">
        <f>SUM(F5:F8)</f>
        <v>18262.320000000003</v>
      </c>
    </row>
    <row r="10" spans="1:6">
      <c r="A10" s="1"/>
      <c r="B10" s="1"/>
      <c r="C10" s="1"/>
      <c r="D10" s="1"/>
    </row>
    <row r="11" spans="1:6">
      <c r="A11" s="13" t="s">
        <v>25</v>
      </c>
      <c r="B11" s="1"/>
      <c r="C11" s="1"/>
      <c r="D11" s="1" t="s">
        <v>37</v>
      </c>
    </row>
    <row r="12" spans="1:6" ht="22.5">
      <c r="A12" s="13" t="s">
        <v>26</v>
      </c>
      <c r="B12" s="11">
        <v>18262.32</v>
      </c>
      <c r="C12" s="1"/>
      <c r="D12" s="13" t="s">
        <v>32</v>
      </c>
      <c r="E12" s="10">
        <f>B17</f>
        <v>20332.902872000002</v>
      </c>
    </row>
    <row r="13" spans="1:6">
      <c r="A13" s="13" t="s">
        <v>27</v>
      </c>
      <c r="B13" s="11">
        <f>B12*7%</f>
        <v>1278.3624000000002</v>
      </c>
      <c r="C13" s="1"/>
      <c r="D13" s="13" t="s">
        <v>33</v>
      </c>
      <c r="E13" s="10">
        <f>B12</f>
        <v>18262.32</v>
      </c>
    </row>
    <row r="14" spans="1:6">
      <c r="A14" s="13" t="s">
        <v>28</v>
      </c>
      <c r="B14" s="14">
        <v>200</v>
      </c>
      <c r="C14" s="1"/>
      <c r="D14" s="13" t="s">
        <v>34</v>
      </c>
      <c r="E14" s="15">
        <f>B14</f>
        <v>200</v>
      </c>
    </row>
    <row r="15" spans="1:6" ht="22.5">
      <c r="A15" s="13" t="s">
        <v>29</v>
      </c>
      <c r="B15" s="11">
        <f>SUM(B12:B14)</f>
        <v>19740.682400000002</v>
      </c>
      <c r="C15" s="1"/>
      <c r="D15" s="13" t="s">
        <v>35</v>
      </c>
      <c r="E15" s="15">
        <f>B14</f>
        <v>200</v>
      </c>
    </row>
    <row r="16" spans="1:6" ht="22.5">
      <c r="A16" s="13" t="s">
        <v>30</v>
      </c>
      <c r="B16" s="11">
        <f>B15*3%</f>
        <v>592.22047199999997</v>
      </c>
      <c r="C16" s="1"/>
      <c r="D16" s="13" t="s">
        <v>36</v>
      </c>
      <c r="E16" s="10">
        <f>B17-200</f>
        <v>20132.902872000002</v>
      </c>
    </row>
    <row r="17" spans="1:6">
      <c r="A17" s="13" t="s">
        <v>31</v>
      </c>
      <c r="B17" s="11">
        <f>B15+B16</f>
        <v>20332.902872000002</v>
      </c>
      <c r="C17" s="1"/>
      <c r="D17" s="1"/>
    </row>
    <row r="18" spans="1:6">
      <c r="A18" s="13"/>
      <c r="B18" s="3"/>
      <c r="C18" s="1"/>
      <c r="D18" s="1"/>
    </row>
    <row r="19" spans="1:6" ht="15.75" customHeight="1">
      <c r="D19" s="33"/>
    </row>
    <row r="20" spans="1:6">
      <c r="D20" s="33" t="s">
        <v>41</v>
      </c>
    </row>
    <row r="21" spans="1:6">
      <c r="D21" s="3" t="s">
        <v>38</v>
      </c>
      <c r="E21" s="3" t="s">
        <v>39</v>
      </c>
      <c r="F21" s="3" t="s">
        <v>40</v>
      </c>
    </row>
    <row r="22" spans="1:6">
      <c r="D22" s="3">
        <v>2</v>
      </c>
      <c r="E22" s="11">
        <f>E12</f>
        <v>20332.902872000002</v>
      </c>
      <c r="F22" s="11">
        <f>E22*2</f>
        <v>40665.805744000005</v>
      </c>
    </row>
    <row r="23" spans="1:6">
      <c r="D23" s="3" t="s">
        <v>42</v>
      </c>
      <c r="E23" s="11">
        <f>E22/2</f>
        <v>10166.451436000001</v>
      </c>
      <c r="F23" s="11">
        <f>E23</f>
        <v>10166.451436000001</v>
      </c>
    </row>
    <row r="24" spans="1:6">
      <c r="D24" s="3" t="s">
        <v>43</v>
      </c>
      <c r="E24" s="3"/>
      <c r="F24" s="34">
        <f>SUM(F22:F23)</f>
        <v>50832.257180000008</v>
      </c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  <row r="28" spans="1:6">
      <c r="A28" s="1"/>
      <c r="B28" s="1"/>
      <c r="C28" s="1"/>
      <c r="D28" s="1"/>
    </row>
    <row r="29" spans="1:6">
      <c r="A29" s="1"/>
      <c r="B29" s="1"/>
      <c r="C29" s="1"/>
      <c r="D2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7" workbookViewId="0">
      <selection activeCell="F22" sqref="F22"/>
    </sheetView>
  </sheetViews>
  <sheetFormatPr defaultRowHeight="15"/>
  <cols>
    <col min="1" max="1" width="54.85546875" customWidth="1"/>
    <col min="2" max="2" width="18.5703125" customWidth="1"/>
    <col min="3" max="3" width="21" customWidth="1"/>
    <col min="4" max="4" width="24.28515625" customWidth="1"/>
    <col min="5" max="5" width="19.7109375" customWidth="1"/>
    <col min="6" max="6" width="25.5703125" customWidth="1"/>
  </cols>
  <sheetData>
    <row r="1" spans="1:6">
      <c r="A1" s="43" t="s">
        <v>47</v>
      </c>
      <c r="B1" s="35"/>
      <c r="C1" s="17"/>
      <c r="D1" s="17"/>
      <c r="E1" s="17"/>
      <c r="F1" s="17"/>
    </row>
    <row r="2" spans="1:6">
      <c r="A2" s="43" t="s">
        <v>45</v>
      </c>
      <c r="B2" s="35" t="s">
        <v>12</v>
      </c>
      <c r="C2" s="17"/>
      <c r="D2" s="17"/>
      <c r="E2" s="17"/>
      <c r="F2" s="17"/>
    </row>
    <row r="3" spans="1:6">
      <c r="A3" s="17"/>
      <c r="B3" s="17"/>
      <c r="C3" s="17"/>
      <c r="D3" s="17"/>
      <c r="E3" s="17"/>
      <c r="F3" s="17"/>
    </row>
    <row r="4" spans="1:6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</row>
    <row r="5" spans="1:6" ht="25.5">
      <c r="A5" s="28" t="s">
        <v>8</v>
      </c>
      <c r="B5" s="19">
        <v>4</v>
      </c>
      <c r="C5" s="19" t="s">
        <v>20</v>
      </c>
      <c r="D5" s="19">
        <f>260*4</f>
        <v>1040</v>
      </c>
      <c r="E5" s="20">
        <v>16.190000000000001</v>
      </c>
      <c r="F5" s="21">
        <f>D5*E5</f>
        <v>16837.600000000002</v>
      </c>
    </row>
    <row r="6" spans="1:6" ht="63.75">
      <c r="A6" s="28" t="s">
        <v>9</v>
      </c>
      <c r="B6" s="19">
        <v>3</v>
      </c>
      <c r="C6" s="19" t="s">
        <v>22</v>
      </c>
      <c r="D6" s="19">
        <f>3*12</f>
        <v>36</v>
      </c>
      <c r="E6" s="20">
        <v>16.190000000000001</v>
      </c>
      <c r="F6" s="21">
        <f>D6*E6</f>
        <v>582.84</v>
      </c>
    </row>
    <row r="7" spans="1:6" ht="38.25">
      <c r="A7" s="28" t="s">
        <v>10</v>
      </c>
      <c r="B7" s="19">
        <v>2</v>
      </c>
      <c r="C7" s="19" t="s">
        <v>24</v>
      </c>
      <c r="D7" s="19">
        <v>104</v>
      </c>
      <c r="E7" s="20">
        <v>16.190000000000001</v>
      </c>
      <c r="F7" s="21">
        <f>D7*E7</f>
        <v>1683.7600000000002</v>
      </c>
    </row>
    <row r="8" spans="1:6" ht="25.5">
      <c r="A8" s="28" t="s">
        <v>11</v>
      </c>
      <c r="B8" s="19">
        <v>3</v>
      </c>
      <c r="C8" s="19" t="s">
        <v>23</v>
      </c>
      <c r="D8" s="19">
        <f>3*4</f>
        <v>12</v>
      </c>
      <c r="E8" s="20">
        <v>16.190000000000001</v>
      </c>
      <c r="F8" s="21">
        <f>D8*E8</f>
        <v>194.28000000000003</v>
      </c>
    </row>
    <row r="9" spans="1:6">
      <c r="A9" s="26"/>
      <c r="B9" s="26"/>
      <c r="C9" s="26"/>
      <c r="D9" s="26"/>
      <c r="E9" s="17"/>
      <c r="F9" s="23">
        <f>SUM(F5:F8)</f>
        <v>19298.480000000003</v>
      </c>
    </row>
    <row r="10" spans="1:6">
      <c r="A10" s="26"/>
      <c r="B10" s="26"/>
      <c r="C10" s="26"/>
      <c r="D10" s="26"/>
      <c r="E10" s="17"/>
      <c r="F10" s="17"/>
    </row>
    <row r="11" spans="1:6">
      <c r="A11" s="28" t="s">
        <v>25</v>
      </c>
      <c r="B11" s="26"/>
      <c r="C11" s="26"/>
      <c r="D11" s="26" t="s">
        <v>37</v>
      </c>
      <c r="E11" s="17"/>
      <c r="F11" s="17"/>
    </row>
    <row r="12" spans="1:6" ht="26.25">
      <c r="A12" s="28" t="s">
        <v>26</v>
      </c>
      <c r="B12" s="29">
        <v>19298.48</v>
      </c>
      <c r="C12" s="26"/>
      <c r="D12" s="44" t="s">
        <v>32</v>
      </c>
      <c r="E12" s="30">
        <f>B17</f>
        <v>21474.854808</v>
      </c>
      <c r="F12" s="17"/>
    </row>
    <row r="13" spans="1:6" ht="26.25">
      <c r="A13" s="28" t="s">
        <v>27</v>
      </c>
      <c r="B13" s="29">
        <f>B12*7%</f>
        <v>1350.8936000000001</v>
      </c>
      <c r="C13" s="26"/>
      <c r="D13" s="44" t="s">
        <v>33</v>
      </c>
      <c r="E13" s="30">
        <f>B12</f>
        <v>19298.48</v>
      </c>
      <c r="F13" s="17"/>
    </row>
    <row r="14" spans="1:6" ht="26.25">
      <c r="A14" s="28" t="s">
        <v>28</v>
      </c>
      <c r="B14" s="31">
        <v>200</v>
      </c>
      <c r="C14" s="26"/>
      <c r="D14" s="44" t="s">
        <v>34</v>
      </c>
      <c r="E14" s="32">
        <f>B14</f>
        <v>200</v>
      </c>
      <c r="F14" s="17"/>
    </row>
    <row r="15" spans="1:6" ht="39">
      <c r="A15" s="28" t="s">
        <v>29</v>
      </c>
      <c r="B15" s="29">
        <f>SUM(B12:B14)</f>
        <v>20849.373599999999</v>
      </c>
      <c r="C15" s="26"/>
      <c r="D15" s="44" t="s">
        <v>35</v>
      </c>
      <c r="E15" s="32">
        <f>B14</f>
        <v>200</v>
      </c>
      <c r="F15" s="17"/>
    </row>
    <row r="16" spans="1:6" ht="26.25">
      <c r="A16" s="28" t="s">
        <v>30</v>
      </c>
      <c r="B16" s="29">
        <f>B15*3%</f>
        <v>625.48120799999992</v>
      </c>
      <c r="C16" s="26"/>
      <c r="D16" s="44" t="s">
        <v>36</v>
      </c>
      <c r="E16" s="30">
        <f>B17-200</f>
        <v>21274.854808</v>
      </c>
      <c r="F16" s="17"/>
    </row>
    <row r="17" spans="1:6">
      <c r="A17" s="28" t="s">
        <v>31</v>
      </c>
      <c r="B17" s="29">
        <f>B15+B16</f>
        <v>21474.854808</v>
      </c>
      <c r="C17" s="26"/>
      <c r="D17" s="26"/>
      <c r="E17" s="17"/>
      <c r="F17" s="17"/>
    </row>
    <row r="18" spans="1:6">
      <c r="A18" s="28"/>
      <c r="B18" s="16"/>
      <c r="C18" s="26"/>
      <c r="D18" s="26"/>
      <c r="E18" s="17"/>
      <c r="F18" s="17"/>
    </row>
    <row r="19" spans="1:6" ht="15.75" customHeight="1">
      <c r="A19" s="17"/>
      <c r="B19" s="17"/>
      <c r="C19" s="17"/>
      <c r="D19" s="36"/>
      <c r="E19" s="17"/>
      <c r="F19" s="17"/>
    </row>
    <row r="20" spans="1:6" ht="25.5">
      <c r="A20" s="17"/>
      <c r="B20" s="17"/>
      <c r="C20" s="17"/>
      <c r="D20" s="36" t="s">
        <v>41</v>
      </c>
      <c r="E20" s="17"/>
      <c r="F20" s="17"/>
    </row>
    <row r="21" spans="1:6">
      <c r="A21" s="17"/>
      <c r="B21" s="17"/>
      <c r="C21" s="17"/>
      <c r="D21" s="16" t="s">
        <v>38</v>
      </c>
      <c r="E21" s="16" t="s">
        <v>39</v>
      </c>
      <c r="F21" s="16" t="s">
        <v>40</v>
      </c>
    </row>
    <row r="22" spans="1:6">
      <c r="A22" s="17"/>
      <c r="B22" s="17"/>
      <c r="C22" s="17"/>
      <c r="D22" s="16">
        <v>2</v>
      </c>
      <c r="E22" s="29">
        <f>E12</f>
        <v>21474.854808</v>
      </c>
      <c r="F22" s="29">
        <f>E22*2</f>
        <v>42949.709616</v>
      </c>
    </row>
    <row r="23" spans="1:6">
      <c r="A23" s="17"/>
      <c r="B23" s="17"/>
      <c r="C23" s="17"/>
      <c r="D23" s="16" t="s">
        <v>42</v>
      </c>
      <c r="E23" s="29">
        <f>E22/2</f>
        <v>10737.427404</v>
      </c>
      <c r="F23" s="29">
        <f>E23</f>
        <v>10737.427404</v>
      </c>
    </row>
    <row r="24" spans="1:6">
      <c r="A24" s="17"/>
      <c r="B24" s="17"/>
      <c r="C24" s="17"/>
      <c r="D24" s="16" t="s">
        <v>43</v>
      </c>
      <c r="E24" s="16"/>
      <c r="F24" s="37">
        <f>SUM(F22:F23)</f>
        <v>53687.137020000002</v>
      </c>
    </row>
    <row r="25" spans="1:6">
      <c r="A25" s="26"/>
      <c r="B25" s="26"/>
      <c r="C25" s="26"/>
      <c r="D25" s="26"/>
      <c r="E25" s="17"/>
      <c r="F25" s="17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  <row r="28" spans="1:6">
      <c r="A28" s="1"/>
      <c r="B28" s="1"/>
      <c r="C28" s="1"/>
      <c r="D28" s="1"/>
    </row>
    <row r="29" spans="1:6">
      <c r="A29" s="1"/>
      <c r="B29" s="1"/>
      <c r="C29" s="1"/>
      <c r="D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Foglio1!_GoBack</vt:lpstr>
      <vt:lpstr>Foglio1!Area_stampa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Bueno</dc:creator>
  <cp:lastModifiedBy>Bueno</cp:lastModifiedBy>
  <cp:lastPrinted>2020-01-22T10:30:51Z</cp:lastPrinted>
  <dcterms:created xsi:type="dcterms:W3CDTF">2020-01-22T09:19:52Z</dcterms:created>
  <dcterms:modified xsi:type="dcterms:W3CDTF">2020-02-27T14:20:24Z</dcterms:modified>
</cp:coreProperties>
</file>